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Default Extension="gif" ContentType="image/gif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020" yWindow="700" windowWidth="34400" windowHeight="226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19" i="1"/>
  <c r="F19"/>
  <c r="J19"/>
  <c r="H28"/>
  <c r="E24"/>
  <c r="E26"/>
  <c r="H29"/>
  <c r="H30"/>
  <c r="C10"/>
  <c r="I10"/>
  <c r="H31"/>
  <c r="J32"/>
  <c r="C9"/>
  <c r="J60"/>
  <c r="J56"/>
  <c r="H34"/>
  <c r="H35"/>
  <c r="J36"/>
  <c r="H42"/>
  <c r="H38"/>
  <c r="H39"/>
  <c r="H14"/>
  <c r="J14"/>
  <c r="H15"/>
  <c r="J15"/>
  <c r="H16"/>
  <c r="J16"/>
  <c r="J17"/>
  <c r="H40"/>
  <c r="H41"/>
  <c r="J52"/>
  <c r="J45"/>
  <c r="J48"/>
  <c r="K43"/>
  <c r="J43"/>
  <c r="F13"/>
</calcChain>
</file>

<file path=xl/sharedStrings.xml><?xml version="1.0" encoding="utf-8"?>
<sst xmlns="http://schemas.openxmlformats.org/spreadsheetml/2006/main" count="110" uniqueCount="75">
  <si>
    <r>
      <t xml:space="preserve">This form is designed to assist in estimating the first year benefits of a real estate investment.  It does not consider the effect of selling or exchangin the property in the future.  This form is not a substitute for legal or tax advice.  </t>
    </r>
    <r>
      <rPr>
        <b/>
        <sz val="11"/>
        <color indexed="10"/>
        <rFont val="Arial"/>
        <family val="2"/>
      </rPr>
      <t>Anyone contemplating the purchase of a real estate investment should seek the services of competent legal and tax advisers</t>
    </r>
    <r>
      <rPr>
        <sz val="11"/>
        <color indexed="10"/>
        <rFont val="Verdana"/>
      </rPr>
      <t>.</t>
    </r>
    <phoneticPr fontId="1" type="noConversion"/>
  </si>
  <si>
    <t>Seth Neal - Keller Williams Realty Boise</t>
    <phoneticPr fontId="1" type="noConversion"/>
  </si>
  <si>
    <t>208.515.2165</t>
    <phoneticPr fontId="1" type="noConversion"/>
  </si>
  <si>
    <t>seth@boiserealestateguy.com</t>
  </si>
  <si>
    <t>Cash Flow Before Tax + Principal Reduction + Tax Saved</t>
  </si>
  <si>
    <t>Capitalization Rate:</t>
  </si>
  <si>
    <t>Net Operating Income</t>
  </si>
  <si>
    <t>Purchase Cost</t>
  </si>
  <si>
    <t>Cash on Cash:</t>
  </si>
  <si>
    <t>Investment Property Worksheet</t>
  </si>
  <si>
    <t>Property Address:</t>
  </si>
  <si>
    <t>9291 W Irving, Boise, ID 83704 (MLS # 98480480)</t>
    <phoneticPr fontId="1" type="noConversion"/>
  </si>
  <si>
    <t>Assumptions:</t>
  </si>
  <si>
    <t xml:space="preserve">Down Payment % = </t>
  </si>
  <si>
    <t>Total Monthly Rent =</t>
  </si>
  <si>
    <t>Appreciation Rate =</t>
  </si>
  <si>
    <t xml:space="preserve">Vacancy Rate % = </t>
  </si>
  <si>
    <t>Tax Bracket =</t>
  </si>
  <si>
    <t>Purchase Price:</t>
  </si>
  <si>
    <t>Cash Invested</t>
  </si>
  <si>
    <t>Financing:</t>
  </si>
  <si>
    <t>Amount:</t>
  </si>
  <si>
    <t>@</t>
  </si>
  <si>
    <t>yrs.       Rate:</t>
  </si>
  <si>
    <t>P&amp;I:</t>
  </si>
  <si>
    <t>per month</t>
  </si>
  <si>
    <t>Depreciation Yrs,</t>
  </si>
  <si>
    <t>Depreciation</t>
  </si>
  <si>
    <t>Land Value:</t>
  </si>
  <si>
    <t>(No depreciation)</t>
  </si>
  <si>
    <t>Personal Property Value:</t>
  </si>
  <si>
    <t>yrs.</t>
  </si>
  <si>
    <t>x</t>
  </si>
  <si>
    <t>=</t>
  </si>
  <si>
    <t>Building Value:</t>
  </si>
  <si>
    <t>Land Improvement Value:</t>
  </si>
  <si>
    <t>Total Depreciation:</t>
  </si>
  <si>
    <t>Annual Rent</t>
  </si>
  <si>
    <t>Less Vacancy</t>
  </si>
  <si>
    <t>Gross Operating Income:</t>
  </si>
  <si>
    <t>Annual operating expenses:</t>
  </si>
  <si>
    <t>Real estate taxes:</t>
  </si>
  <si>
    <t>Insurance:</t>
  </si>
  <si>
    <t>Repairs:</t>
  </si>
  <si>
    <t>Utilities:</t>
  </si>
  <si>
    <t>Association Dues:</t>
  </si>
  <si>
    <t>Advertising:</t>
  </si>
  <si>
    <t>Property Management:</t>
  </si>
  <si>
    <t>Supplies:</t>
  </si>
  <si>
    <t>Maintenance Reserve</t>
  </si>
  <si>
    <t>Miscellaneous:</t>
  </si>
  <si>
    <t>Total Operating Expenses:</t>
  </si>
  <si>
    <t>I.</t>
  </si>
  <si>
    <t>Minus:</t>
  </si>
  <si>
    <t>Operating expenses:</t>
  </si>
  <si>
    <t>-</t>
  </si>
  <si>
    <t>Equals:</t>
  </si>
  <si>
    <t>Net Operating Income:</t>
  </si>
  <si>
    <t>Annual debt service (monthly P&amp;I x 12)</t>
  </si>
  <si>
    <t>Cash Flow Before Tax</t>
  </si>
  <si>
    <t>II.</t>
  </si>
  <si>
    <t>Annual Debt Service:</t>
  </si>
  <si>
    <t>Interest</t>
  </si>
  <si>
    <t>Principal Reduction</t>
  </si>
  <si>
    <t>III.</t>
  </si>
  <si>
    <t>Net Operationg Income:</t>
  </si>
  <si>
    <t>Total Depreciation</t>
  </si>
  <si>
    <t>Taxable Income</t>
  </si>
  <si>
    <t>Multiplied by Tax Bracket</t>
  </si>
  <si>
    <t>Tax Paid or Saved</t>
  </si>
  <si>
    <t>IV.</t>
  </si>
  <si>
    <t>Appreciation (Estimate)</t>
  </si>
  <si>
    <t>Return on Investment with Appreciation:</t>
  </si>
  <si>
    <t>Cash Flow Before Tax + Principal Reduction + Tax Saved + Appreciation</t>
  </si>
  <si>
    <t>Return on Investment without Appreciation: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</si>
</sst>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"/>
  </numFmts>
  <fonts count="16">
    <font>
      <sz val="10"/>
      <name val="Verdana"/>
    </font>
    <font>
      <sz val="8"/>
      <name val="Verdana"/>
    </font>
    <font>
      <b/>
      <sz val="16"/>
      <name val="Arial"/>
      <family val="2"/>
    </font>
    <font>
      <sz val="12"/>
      <name val="Arial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0"/>
      <name val="Arial"/>
    </font>
    <font>
      <sz val="12"/>
      <color indexed="12"/>
      <name val="Arial"/>
    </font>
    <font>
      <sz val="11"/>
      <color indexed="10"/>
      <name val="Arial"/>
    </font>
    <font>
      <b/>
      <sz val="11"/>
      <color indexed="10"/>
      <name val="Arial"/>
      <family val="2"/>
    </font>
    <font>
      <sz val="11"/>
      <color indexed="10"/>
      <name val="Verdana"/>
    </font>
    <font>
      <b/>
      <sz val="16"/>
      <name val="Helvetica Neue"/>
    </font>
    <font>
      <sz val="16"/>
      <name val="Helvetica Neue"/>
    </font>
    <font>
      <u/>
      <sz val="10"/>
      <color indexed="12"/>
      <name val="Verdana"/>
    </font>
    <font>
      <sz val="12"/>
      <name val="Helvetica Neue"/>
    </font>
    <font>
      <b/>
      <sz val="12"/>
      <color indexed="53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2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9" fontId="5" fillId="0" borderId="0" xfId="0" applyNumberFormat="1" applyFont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 wrapText="1"/>
      <protection locked="0"/>
    </xf>
    <xf numFmtId="9" fontId="5" fillId="0" borderId="1" xfId="0" applyNumberFormat="1" applyFont="1" applyBorder="1" applyAlignment="1" applyProtection="1">
      <alignment horizontal="center" wrapText="1"/>
      <protection locked="0"/>
    </xf>
    <xf numFmtId="164" fontId="5" fillId="0" borderId="0" xfId="0" applyNumberFormat="1" applyFont="1" applyProtection="1">
      <protection locked="0"/>
    </xf>
    <xf numFmtId="164" fontId="4" fillId="0" borderId="1" xfId="0" applyNumberFormat="1" applyFont="1" applyBorder="1"/>
    <xf numFmtId="9" fontId="3" fillId="0" borderId="0" xfId="0" applyNumberFormat="1" applyFont="1"/>
    <xf numFmtId="164" fontId="3" fillId="0" borderId="2" xfId="0" applyNumberFormat="1" applyFont="1" applyBorder="1" applyProtection="1"/>
    <xf numFmtId="164" fontId="3" fillId="0" borderId="0" xfId="0" applyNumberFormat="1" applyFont="1" applyBorder="1"/>
    <xf numFmtId="0" fontId="5" fillId="0" borderId="0" xfId="0" applyFont="1" applyProtection="1">
      <protection locked="0"/>
    </xf>
    <xf numFmtId="10" fontId="5" fillId="0" borderId="2" xfId="0" applyNumberFormat="1" applyFont="1" applyBorder="1" applyProtection="1">
      <protection locked="0"/>
    </xf>
    <xf numFmtId="164" fontId="3" fillId="0" borderId="2" xfId="0" applyNumberFormat="1" applyFont="1" applyBorder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164" fontId="7" fillId="0" borderId="0" xfId="0" applyNumberFormat="1" applyFont="1" applyBorder="1" applyProtection="1"/>
    <xf numFmtId="164" fontId="3" fillId="0" borderId="0" xfId="0" applyNumberFormat="1" applyFont="1" applyBorder="1" applyProtection="1"/>
    <xf numFmtId="0" fontId="7" fillId="0" borderId="0" xfId="0" applyFont="1" applyProtection="1"/>
    <xf numFmtId="10" fontId="7" fillId="0" borderId="0" xfId="0" applyNumberFormat="1" applyFont="1" applyBorder="1" applyProtection="1"/>
    <xf numFmtId="0" fontId="4" fillId="0" borderId="3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4" fillId="0" borderId="3" xfId="0" applyFont="1" applyBorder="1" applyProtection="1"/>
    <xf numFmtId="164" fontId="3" fillId="0" borderId="0" xfId="0" applyNumberFormat="1" applyFont="1" applyProtection="1"/>
    <xf numFmtId="0" fontId="5" fillId="0" borderId="0" xfId="0" applyFont="1"/>
    <xf numFmtId="164" fontId="5" fillId="0" borderId="1" xfId="0" applyNumberFormat="1" applyFont="1" applyBorder="1" applyProtection="1">
      <protection locked="0"/>
    </xf>
    <xf numFmtId="10" fontId="3" fillId="0" borderId="0" xfId="0" applyNumberFormat="1" applyFont="1" applyProtection="1"/>
    <xf numFmtId="0" fontId="3" fillId="0" borderId="0" xfId="0" quotePrefix="1" applyFont="1" applyAlignment="1" applyProtection="1">
      <alignment horizontal="center"/>
    </xf>
    <xf numFmtId="165" fontId="5" fillId="0" borderId="0" xfId="0" applyNumberFormat="1" applyFont="1"/>
    <xf numFmtId="0" fontId="4" fillId="0" borderId="0" xfId="0" applyFont="1" applyAlignment="1" applyProtection="1">
      <alignment horizontal="right"/>
    </xf>
    <xf numFmtId="164" fontId="4" fillId="0" borderId="0" xfId="0" applyNumberFormat="1" applyFont="1" applyBorder="1" applyProtection="1"/>
    <xf numFmtId="0" fontId="3" fillId="0" borderId="0" xfId="0" quotePrefix="1" applyFont="1" applyAlignment="1">
      <alignment horizontal="right"/>
    </xf>
    <xf numFmtId="0" fontId="3" fillId="0" borderId="4" xfId="0" applyFont="1" applyBorder="1" applyProtection="1"/>
    <xf numFmtId="0" fontId="4" fillId="0" borderId="1" xfId="0" applyFont="1" applyBorder="1" applyAlignment="1" applyProtection="1">
      <alignment horizontal="right"/>
    </xf>
    <xf numFmtId="164" fontId="4" fillId="0" borderId="5" xfId="0" applyNumberFormat="1" applyFont="1" applyBorder="1" applyProtection="1"/>
    <xf numFmtId="9" fontId="5" fillId="0" borderId="0" xfId="0" applyNumberFormat="1" applyFont="1" applyProtection="1">
      <protection locked="0"/>
    </xf>
    <xf numFmtId="164" fontId="3" fillId="0" borderId="1" xfId="0" applyNumberFormat="1" applyFont="1" applyBorder="1" applyProtection="1"/>
    <xf numFmtId="164" fontId="5" fillId="0" borderId="6" xfId="0" applyNumberFormat="1" applyFont="1" applyBorder="1" applyProtection="1">
      <protection locked="0"/>
    </xf>
    <xf numFmtId="0" fontId="4" fillId="0" borderId="4" xfId="0" applyFont="1" applyBorder="1"/>
    <xf numFmtId="0" fontId="3" fillId="0" borderId="1" xfId="0" applyFont="1" applyBorder="1"/>
    <xf numFmtId="164" fontId="3" fillId="0" borderId="5" xfId="0" applyNumberFormat="1" applyFont="1" applyBorder="1"/>
    <xf numFmtId="164" fontId="3" fillId="0" borderId="0" xfId="0" applyNumberFormat="1" applyFont="1"/>
    <xf numFmtId="164" fontId="3" fillId="0" borderId="6" xfId="0" applyNumberFormat="1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164" fontId="4" fillId="0" borderId="5" xfId="0" applyNumberFormat="1" applyFont="1" applyBorder="1"/>
    <xf numFmtId="0" fontId="4" fillId="0" borderId="1" xfId="0" applyFont="1" applyBorder="1"/>
    <xf numFmtId="6" fontId="3" fillId="0" borderId="0" xfId="0" applyNumberFormat="1" applyFont="1"/>
    <xf numFmtId="0" fontId="3" fillId="0" borderId="1" xfId="0" quotePrefix="1" applyFont="1" applyBorder="1" applyAlignment="1">
      <alignment horizontal="right"/>
    </xf>
    <xf numFmtId="5" fontId="4" fillId="0" borderId="0" xfId="0" applyNumberFormat="1" applyFont="1"/>
    <xf numFmtId="7" fontId="4" fillId="0" borderId="1" xfId="0" applyNumberFormat="1" applyFont="1" applyBorder="1"/>
    <xf numFmtId="0" fontId="4" fillId="0" borderId="5" xfId="0" applyFont="1" applyBorder="1"/>
    <xf numFmtId="164" fontId="3" fillId="0" borderId="5" xfId="0" applyNumberFormat="1" applyFont="1" applyBorder="1" applyProtection="1"/>
    <xf numFmtId="0" fontId="3" fillId="0" borderId="7" xfId="0" applyFont="1" applyBorder="1"/>
    <xf numFmtId="0" fontId="3" fillId="0" borderId="8" xfId="0" applyFont="1" applyBorder="1"/>
    <xf numFmtId="0" fontId="3" fillId="0" borderId="9" xfId="0" quotePrefix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3" fillId="0" borderId="1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0" fontId="3" fillId="0" borderId="15" xfId="0" applyFont="1" applyBorder="1"/>
    <xf numFmtId="0" fontId="3" fillId="0" borderId="9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12" fillId="0" borderId="0" xfId="1" applyFont="1" applyAlignment="1" applyProtection="1"/>
    <xf numFmtId="0" fontId="14" fillId="0" borderId="0" xfId="0" applyFont="1"/>
    <xf numFmtId="164" fontId="15" fillId="0" borderId="5" xfId="0" applyNumberFormat="1" applyFont="1" applyBorder="1"/>
    <xf numFmtId="0" fontId="15" fillId="0" borderId="4" xfId="0" applyFont="1" applyBorder="1"/>
    <xf numFmtId="0" fontId="15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oiserealestateguy.com/search" TargetMode="External"/><Relationship Id="rId2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0</xdr:rowOff>
    </xdr:from>
    <xdr:to>
      <xdr:col>3</xdr:col>
      <xdr:colOff>215900</xdr:colOff>
      <xdr:row>68</xdr:row>
      <xdr:rowOff>114300</xdr:rowOff>
    </xdr:to>
    <xdr:pic>
      <xdr:nvPicPr>
        <xdr:cNvPr id="2" name="Picture 1" descr="search-listings.gif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915900"/>
          <a:ext cx="322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th@boiserealestateguy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68"/>
  <sheetViews>
    <sheetView tabSelected="1" workbookViewId="0">
      <selection activeCell="B32" sqref="B32:C32"/>
    </sheetView>
  </sheetViews>
  <sheetFormatPr baseColWidth="10" defaultColWidth="7.5703125" defaultRowHeight="15"/>
  <cols>
    <col min="1" max="1" width="10.28515625" style="2" customWidth="1"/>
    <col min="2" max="2" width="9.42578125" style="2" customWidth="1"/>
    <col min="3" max="3" width="14.140625" style="2" customWidth="1"/>
    <col min="4" max="4" width="4.7109375" style="2" customWidth="1"/>
    <col min="5" max="5" width="13.28515625" style="2" customWidth="1"/>
    <col min="6" max="6" width="11.85546875" style="2" customWidth="1"/>
    <col min="7" max="7" width="9.42578125" style="2" customWidth="1"/>
    <col min="8" max="8" width="13.85546875" style="2" customWidth="1"/>
    <col min="9" max="9" width="10.28515625" style="2" customWidth="1"/>
    <col min="10" max="10" width="13.28515625" style="2" customWidth="1"/>
    <col min="11" max="11" width="11.28515625" style="2" customWidth="1"/>
    <col min="12" max="16384" width="7.5703125" style="2"/>
  </cols>
  <sheetData>
    <row r="1" spans="1:11" ht="18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B2" s="3" t="s">
        <v>10</v>
      </c>
      <c r="E2" s="4" t="s">
        <v>11</v>
      </c>
      <c r="F2" s="4"/>
      <c r="G2" s="4"/>
      <c r="H2" s="4"/>
      <c r="I2" s="4"/>
    </row>
    <row r="3" spans="1:11" ht="12" customHeight="1"/>
    <row r="4" spans="1:11" ht="48" customHeight="1">
      <c r="A4" s="72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1"/>
    </row>
    <row r="5" spans="1:11" ht="15.75" customHeight="1">
      <c r="A5" s="5" t="s">
        <v>12</v>
      </c>
      <c r="C5" s="6" t="s">
        <v>13</v>
      </c>
      <c r="D5" s="7"/>
      <c r="E5" s="8">
        <v>0.2</v>
      </c>
      <c r="G5" s="6" t="s">
        <v>14</v>
      </c>
      <c r="H5" s="9">
        <v>900</v>
      </c>
      <c r="J5" s="6" t="s">
        <v>15</v>
      </c>
      <c r="K5" s="10">
        <v>1.4999999999999999E-2</v>
      </c>
    </row>
    <row r="6" spans="1:11" ht="15.75" customHeight="1">
      <c r="A6" s="7"/>
      <c r="B6" s="7"/>
      <c r="C6" s="6" t="s">
        <v>16</v>
      </c>
      <c r="D6" s="7"/>
      <c r="E6" s="10">
        <v>4.2999999999999997E-2</v>
      </c>
      <c r="G6" s="6" t="s">
        <v>17</v>
      </c>
      <c r="H6" s="10">
        <v>0.33</v>
      </c>
      <c r="I6" s="7"/>
      <c r="J6" s="7"/>
      <c r="K6" s="7"/>
    </row>
    <row r="7" spans="1:11" ht="15.75" customHeight="1"/>
    <row r="8" spans="1:11">
      <c r="A8" s="3" t="s">
        <v>18</v>
      </c>
      <c r="C8" s="11">
        <v>90000</v>
      </c>
    </row>
    <row r="9" spans="1:11">
      <c r="A9" s="3" t="s">
        <v>19</v>
      </c>
      <c r="C9" s="12">
        <f>E5*C8</f>
        <v>18000</v>
      </c>
      <c r="D9" s="13"/>
    </row>
    <row r="10" spans="1:11">
      <c r="A10" s="2" t="s">
        <v>20</v>
      </c>
      <c r="B10" s="6" t="s">
        <v>21</v>
      </c>
      <c r="C10" s="14">
        <f>C8*(1-E5)</f>
        <v>72000</v>
      </c>
      <c r="D10" s="15" t="s">
        <v>22</v>
      </c>
      <c r="E10" s="16">
        <v>30</v>
      </c>
      <c r="F10" s="6" t="s">
        <v>23</v>
      </c>
      <c r="G10" s="17">
        <v>4.7500000000000001E-2</v>
      </c>
      <c r="H10" s="6" t="s">
        <v>24</v>
      </c>
      <c r="I10" s="18">
        <f>-PMT(G10/12,E10*12,C10)</f>
        <v>375.58608228224443</v>
      </c>
      <c r="J10" s="2" t="s">
        <v>25</v>
      </c>
    </row>
    <row r="11" spans="1:11">
      <c r="A11" s="19"/>
      <c r="B11" s="20"/>
      <c r="C11" s="21"/>
      <c r="D11" s="22"/>
      <c r="E11" s="23"/>
      <c r="F11" s="20"/>
      <c r="G11" s="24"/>
      <c r="H11" s="20"/>
      <c r="I11" s="22"/>
      <c r="J11" s="19"/>
    </row>
    <row r="12" spans="1:11" ht="15" customHeight="1" thickBot="1">
      <c r="A12" s="19"/>
      <c r="B12" s="19"/>
      <c r="C12" s="19"/>
      <c r="D12" s="25" t="s">
        <v>26</v>
      </c>
      <c r="E12" s="26"/>
      <c r="F12" s="19"/>
      <c r="G12" s="19"/>
      <c r="H12" s="19"/>
      <c r="I12" s="19"/>
      <c r="J12" s="27" t="s">
        <v>27</v>
      </c>
    </row>
    <row r="13" spans="1:11">
      <c r="A13" s="19" t="s">
        <v>28</v>
      </c>
      <c r="B13" s="19"/>
      <c r="C13" s="19"/>
      <c r="D13" s="19" t="s">
        <v>29</v>
      </c>
      <c r="E13" s="19"/>
      <c r="F13" s="28">
        <f>C8-F14-F15-F16</f>
        <v>25000</v>
      </c>
      <c r="G13" s="19"/>
      <c r="H13" s="19"/>
      <c r="I13" s="19"/>
      <c r="J13" s="28">
        <v>0</v>
      </c>
    </row>
    <row r="14" spans="1:11">
      <c r="A14" s="2" t="s">
        <v>30</v>
      </c>
      <c r="D14" s="29">
        <v>5</v>
      </c>
      <c r="E14" s="2" t="s">
        <v>31</v>
      </c>
      <c r="F14" s="30">
        <v>0</v>
      </c>
      <c r="G14" s="6" t="s">
        <v>32</v>
      </c>
      <c r="H14" s="31">
        <f>1/D14</f>
        <v>0.2</v>
      </c>
      <c r="I14" s="32" t="s">
        <v>33</v>
      </c>
      <c r="J14" s="22">
        <f>H14*F14</f>
        <v>0</v>
      </c>
    </row>
    <row r="15" spans="1:11">
      <c r="A15" s="2" t="s">
        <v>34</v>
      </c>
      <c r="D15" s="33">
        <v>27.5</v>
      </c>
      <c r="E15" s="2" t="s">
        <v>31</v>
      </c>
      <c r="F15" s="30">
        <v>65000</v>
      </c>
      <c r="G15" s="6" t="s">
        <v>32</v>
      </c>
      <c r="H15" s="31">
        <f>1/D15</f>
        <v>3.6363636363636362E-2</v>
      </c>
      <c r="I15" s="32" t="s">
        <v>33</v>
      </c>
      <c r="J15" s="22">
        <f>H15*F15</f>
        <v>2363.6363636363635</v>
      </c>
    </row>
    <row r="16" spans="1:11">
      <c r="A16" s="2" t="s">
        <v>35</v>
      </c>
      <c r="D16" s="29">
        <v>15</v>
      </c>
      <c r="E16" s="2" t="s">
        <v>31</v>
      </c>
      <c r="F16" s="30">
        <v>0</v>
      </c>
      <c r="G16" s="6" t="s">
        <v>32</v>
      </c>
      <c r="H16" s="31">
        <f>1/D16</f>
        <v>6.6666666666666666E-2</v>
      </c>
      <c r="I16" s="32" t="s">
        <v>33</v>
      </c>
      <c r="J16" s="14">
        <f>H16*F16</f>
        <v>0</v>
      </c>
    </row>
    <row r="17" spans="1:10">
      <c r="H17" s="19"/>
      <c r="I17" s="34" t="s">
        <v>36</v>
      </c>
      <c r="J17" s="35">
        <f>SUM(J14:J16)</f>
        <v>2363.6363636363635</v>
      </c>
    </row>
    <row r="18" spans="1:10">
      <c r="H18" s="19"/>
      <c r="I18" s="34"/>
      <c r="J18" s="35"/>
    </row>
    <row r="19" spans="1:10">
      <c r="A19" s="2" t="s">
        <v>37</v>
      </c>
      <c r="C19" s="18">
        <f>H5*12</f>
        <v>10800</v>
      </c>
      <c r="D19" s="15"/>
      <c r="E19" s="2" t="s">
        <v>38</v>
      </c>
      <c r="F19" s="18">
        <f>E6*C19</f>
        <v>464.4</v>
      </c>
      <c r="G19" s="36" t="s">
        <v>33</v>
      </c>
      <c r="H19" s="37"/>
      <c r="I19" s="38" t="s">
        <v>39</v>
      </c>
      <c r="J19" s="39">
        <f>C19-F19</f>
        <v>10335.6</v>
      </c>
    </row>
    <row r="20" spans="1:10">
      <c r="A20" s="2" t="s">
        <v>40</v>
      </c>
    </row>
    <row r="21" spans="1:10">
      <c r="B21" s="2" t="s">
        <v>41</v>
      </c>
      <c r="E21" s="11">
        <v>1037</v>
      </c>
      <c r="G21" s="2" t="s">
        <v>42</v>
      </c>
      <c r="I21" s="11">
        <v>600</v>
      </c>
    </row>
    <row r="22" spans="1:10">
      <c r="B22" s="2" t="s">
        <v>43</v>
      </c>
      <c r="E22" s="30">
        <v>0</v>
      </c>
      <c r="G22" s="2" t="s">
        <v>44</v>
      </c>
      <c r="I22" s="30">
        <v>0</v>
      </c>
    </row>
    <row r="23" spans="1:10">
      <c r="B23" s="2" t="s">
        <v>45</v>
      </c>
      <c r="E23" s="30">
        <v>0</v>
      </c>
      <c r="G23" s="2" t="s">
        <v>46</v>
      </c>
      <c r="I23" s="30">
        <v>0</v>
      </c>
    </row>
    <row r="24" spans="1:10">
      <c r="B24" s="2" t="s">
        <v>47</v>
      </c>
      <c r="D24" s="40">
        <v>0.06</v>
      </c>
      <c r="E24" s="41">
        <f>D24*J19</f>
        <v>620.13599999999997</v>
      </c>
      <c r="G24" s="2" t="s">
        <v>48</v>
      </c>
      <c r="I24" s="30">
        <v>0</v>
      </c>
    </row>
    <row r="25" spans="1:10">
      <c r="B25" s="16" t="s">
        <v>49</v>
      </c>
      <c r="C25" s="3"/>
      <c r="E25" s="42">
        <v>0</v>
      </c>
      <c r="G25" s="2" t="s">
        <v>50</v>
      </c>
      <c r="I25" s="30">
        <v>0</v>
      </c>
    </row>
    <row r="26" spans="1:10">
      <c r="A26" s="43" t="s">
        <v>51</v>
      </c>
      <c r="B26" s="44"/>
      <c r="C26" s="44"/>
      <c r="D26" s="44"/>
      <c r="E26" s="45">
        <f>SUM(E21:E25)+SUM(I21:I25)</f>
        <v>2257.136</v>
      </c>
    </row>
    <row r="28" spans="1:10">
      <c r="A28" s="3" t="s">
        <v>52</v>
      </c>
      <c r="B28" s="2" t="s">
        <v>39</v>
      </c>
      <c r="H28" s="46">
        <f>J19</f>
        <v>10335.6</v>
      </c>
    </row>
    <row r="29" spans="1:10">
      <c r="B29" s="2" t="s">
        <v>53</v>
      </c>
      <c r="C29" s="2" t="s">
        <v>54</v>
      </c>
      <c r="G29" s="36" t="s">
        <v>55</v>
      </c>
      <c r="H29" s="47">
        <f>E26</f>
        <v>2257.136</v>
      </c>
    </row>
    <row r="30" spans="1:10">
      <c r="B30" s="48" t="s">
        <v>56</v>
      </c>
      <c r="C30" s="44" t="s">
        <v>57</v>
      </c>
      <c r="D30" s="44"/>
      <c r="E30" s="44"/>
      <c r="F30" s="44"/>
      <c r="G30" s="49" t="s">
        <v>33</v>
      </c>
      <c r="H30" s="50">
        <f>H28-H29</f>
        <v>8078.4639999999999</v>
      </c>
    </row>
    <row r="31" spans="1:10">
      <c r="B31" s="2" t="s">
        <v>53</v>
      </c>
      <c r="C31" s="2" t="s">
        <v>58</v>
      </c>
      <c r="G31" s="36" t="s">
        <v>55</v>
      </c>
      <c r="H31" s="15">
        <f>(I10)*12</f>
        <v>4507.0329873869332</v>
      </c>
    </row>
    <row r="32" spans="1:10">
      <c r="B32" s="78" t="s">
        <v>56</v>
      </c>
      <c r="C32" s="79" t="s">
        <v>59</v>
      </c>
      <c r="D32" s="44"/>
      <c r="E32" s="44"/>
      <c r="F32" s="44"/>
      <c r="G32" s="49" t="s">
        <v>33</v>
      </c>
      <c r="H32" s="44"/>
      <c r="I32" s="44"/>
      <c r="J32" s="77">
        <f>H30-H31</f>
        <v>3571.4310126130667</v>
      </c>
    </row>
    <row r="33" spans="1:11" ht="12" customHeight="1"/>
    <row r="34" spans="1:11">
      <c r="A34" s="3" t="s">
        <v>60</v>
      </c>
      <c r="B34" s="2" t="s">
        <v>61</v>
      </c>
      <c r="G34" s="6" t="s">
        <v>33</v>
      </c>
      <c r="H34" s="46">
        <f>H31</f>
        <v>4507.0329873869332</v>
      </c>
    </row>
    <row r="35" spans="1:11">
      <c r="B35" s="2" t="s">
        <v>53</v>
      </c>
      <c r="C35" s="2" t="s">
        <v>62</v>
      </c>
      <c r="G35" s="36" t="s">
        <v>55</v>
      </c>
      <c r="H35" s="52">
        <f>(-IPMT(G10/12,6,E10*12,C10))*12</f>
        <v>3398.3148092296624</v>
      </c>
    </row>
    <row r="36" spans="1:11">
      <c r="B36" s="43" t="s">
        <v>56</v>
      </c>
      <c r="C36" s="51" t="s">
        <v>63</v>
      </c>
      <c r="D36" s="44"/>
      <c r="E36" s="44"/>
      <c r="F36" s="44"/>
      <c r="G36" s="53" t="s">
        <v>33</v>
      </c>
      <c r="H36" s="44"/>
      <c r="I36" s="44"/>
      <c r="J36" s="50">
        <f>H34-H35</f>
        <v>1108.7181781572708</v>
      </c>
    </row>
    <row r="37" spans="1:11" ht="12" customHeight="1"/>
    <row r="38" spans="1:11">
      <c r="A38" s="3" t="s">
        <v>64</v>
      </c>
      <c r="B38" s="2" t="s">
        <v>65</v>
      </c>
      <c r="H38" s="46">
        <f>H30</f>
        <v>8078.4639999999999</v>
      </c>
    </row>
    <row r="39" spans="1:11">
      <c r="B39" s="2" t="s">
        <v>53</v>
      </c>
      <c r="C39" s="2" t="s">
        <v>62</v>
      </c>
      <c r="G39" s="36" t="s">
        <v>55</v>
      </c>
      <c r="H39" s="52">
        <f>H35</f>
        <v>3398.3148092296624</v>
      </c>
    </row>
    <row r="40" spans="1:11">
      <c r="B40" s="2" t="s">
        <v>53</v>
      </c>
      <c r="C40" s="2" t="s">
        <v>66</v>
      </c>
      <c r="G40" s="36" t="s">
        <v>55</v>
      </c>
      <c r="H40" s="46">
        <f>J17</f>
        <v>2363.6363636363635</v>
      </c>
    </row>
    <row r="41" spans="1:11">
      <c r="B41" s="2" t="s">
        <v>56</v>
      </c>
      <c r="C41" s="2" t="s">
        <v>67</v>
      </c>
      <c r="G41" s="36" t="s">
        <v>33</v>
      </c>
      <c r="H41" s="54">
        <f>H38-H39-H40</f>
        <v>2316.512827133974</v>
      </c>
    </row>
    <row r="42" spans="1:11">
      <c r="B42" s="2" t="s">
        <v>68</v>
      </c>
      <c r="G42" s="6" t="s">
        <v>32</v>
      </c>
      <c r="H42" s="13">
        <f>H6</f>
        <v>0.33</v>
      </c>
    </row>
    <row r="43" spans="1:11">
      <c r="B43" s="43" t="s">
        <v>56</v>
      </c>
      <c r="C43" s="51" t="s">
        <v>69</v>
      </c>
      <c r="D43" s="44"/>
      <c r="E43" s="44"/>
      <c r="F43" s="44"/>
      <c r="G43" s="44"/>
      <c r="H43" s="44"/>
      <c r="I43" s="44"/>
      <c r="J43" s="55">
        <f>ABS(H41*H42)</f>
        <v>764.44923295421142</v>
      </c>
      <c r="K43" s="56" t="str">
        <f>IF((H41*H42)&lt;0,"Tax Saved","Tax Paid")</f>
        <v>Tax Paid</v>
      </c>
    </row>
    <row r="44" spans="1:11" ht="12" customHeight="1"/>
    <row r="45" spans="1:11">
      <c r="A45" s="3" t="s">
        <v>70</v>
      </c>
      <c r="B45" s="43" t="s">
        <v>71</v>
      </c>
      <c r="C45" s="44"/>
      <c r="D45" s="44"/>
      <c r="E45" s="44"/>
      <c r="F45" s="44"/>
      <c r="G45" s="44"/>
      <c r="H45" s="44"/>
      <c r="I45" s="44"/>
      <c r="J45" s="57">
        <f>C8*(K5)</f>
        <v>1350</v>
      </c>
    </row>
    <row r="46" spans="1:11" ht="12" customHeight="1"/>
    <row r="47" spans="1:11" ht="16" thickBot="1">
      <c r="A47" s="3" t="s">
        <v>72</v>
      </c>
    </row>
    <row r="48" spans="1:11">
      <c r="B48" s="58" t="s">
        <v>73</v>
      </c>
      <c r="C48" s="59"/>
      <c r="D48" s="59"/>
      <c r="E48" s="59"/>
      <c r="F48" s="59"/>
      <c r="G48" s="59"/>
      <c r="H48" s="59"/>
      <c r="I48" s="60" t="s">
        <v>33</v>
      </c>
      <c r="J48" s="61">
        <f>(J32+J36+(-H42*H41)+J45)/C9</f>
        <v>0.29253888654534038</v>
      </c>
    </row>
    <row r="49" spans="1:10" ht="16" thickBot="1">
      <c r="B49" s="62"/>
      <c r="C49" s="63"/>
      <c r="D49" s="63"/>
      <c r="E49" s="63" t="s">
        <v>19</v>
      </c>
      <c r="F49" s="63"/>
      <c r="G49" s="63"/>
      <c r="H49" s="63"/>
      <c r="I49" s="64"/>
      <c r="J49" s="65"/>
    </row>
    <row r="51" spans="1:10" ht="16" thickBot="1">
      <c r="A51" s="3" t="s">
        <v>74</v>
      </c>
    </row>
    <row r="52" spans="1:10">
      <c r="B52" s="58" t="s">
        <v>4</v>
      </c>
      <c r="C52" s="59"/>
      <c r="D52" s="59"/>
      <c r="E52" s="59"/>
      <c r="F52" s="59"/>
      <c r="G52" s="59"/>
      <c r="H52" s="59"/>
      <c r="I52" s="60" t="s">
        <v>33</v>
      </c>
      <c r="J52" s="61">
        <f>(J32+J36+(-H42*H41))/C9</f>
        <v>0.21753888654534034</v>
      </c>
    </row>
    <row r="53" spans="1:10" ht="16" thickBot="1">
      <c r="B53" s="62"/>
      <c r="C53" s="63" t="s">
        <v>19</v>
      </c>
      <c r="D53" s="63"/>
      <c r="E53" s="63"/>
      <c r="F53" s="63"/>
      <c r="G53" s="63"/>
      <c r="H53" s="63"/>
      <c r="I53" s="64"/>
      <c r="J53" s="65"/>
    </row>
    <row r="55" spans="1:10" ht="16" thickBot="1">
      <c r="A55" s="3" t="s">
        <v>5</v>
      </c>
    </row>
    <row r="56" spans="1:10">
      <c r="B56" s="66" t="s">
        <v>6</v>
      </c>
      <c r="C56" s="67"/>
      <c r="D56" s="67"/>
      <c r="E56" s="67"/>
      <c r="F56" s="67"/>
      <c r="G56" s="67"/>
      <c r="H56" s="67"/>
      <c r="I56" s="60" t="s">
        <v>33</v>
      </c>
      <c r="J56" s="61">
        <f>H30/C8</f>
        <v>8.9760711111111113E-2</v>
      </c>
    </row>
    <row r="57" spans="1:10" ht="16" thickBot="1">
      <c r="B57" s="68" t="s">
        <v>7</v>
      </c>
      <c r="C57" s="69"/>
      <c r="D57" s="63"/>
      <c r="E57" s="63"/>
      <c r="F57" s="63"/>
      <c r="G57" s="63"/>
      <c r="H57" s="63"/>
      <c r="I57" s="64"/>
      <c r="J57" s="65"/>
    </row>
    <row r="59" spans="1:10" ht="16" thickBot="1">
      <c r="A59" s="3" t="s">
        <v>8</v>
      </c>
    </row>
    <row r="60" spans="1:10">
      <c r="B60" s="66" t="s">
        <v>59</v>
      </c>
      <c r="C60" s="67"/>
      <c r="D60" s="67"/>
      <c r="E60" s="67"/>
      <c r="F60" s="67"/>
      <c r="G60" s="67"/>
      <c r="H60" s="67"/>
      <c r="I60" s="60" t="s">
        <v>33</v>
      </c>
      <c r="J60" s="61">
        <f>J32/C9</f>
        <v>0.19841283403405927</v>
      </c>
    </row>
    <row r="61" spans="1:10" ht="16" thickBot="1">
      <c r="B61" s="68" t="s">
        <v>19</v>
      </c>
      <c r="C61" s="69"/>
      <c r="D61" s="63"/>
      <c r="E61" s="63"/>
      <c r="F61" s="63"/>
      <c r="G61" s="63"/>
      <c r="H61" s="63"/>
      <c r="I61" s="64"/>
      <c r="J61" s="65"/>
    </row>
    <row r="63" spans="1:10" ht="20">
      <c r="A63" s="73" t="s">
        <v>1</v>
      </c>
    </row>
    <row r="64" spans="1:10" ht="19">
      <c r="A64" s="74" t="s">
        <v>2</v>
      </c>
    </row>
    <row r="65" spans="1:1" ht="19">
      <c r="A65" s="75" t="s">
        <v>3</v>
      </c>
    </row>
    <row r="66" spans="1:1">
      <c r="A66" s="76"/>
    </row>
    <row r="67" spans="1:1">
      <c r="A67" s="76"/>
    </row>
    <row r="68" spans="1:1">
      <c r="A68" s="76"/>
    </row>
  </sheetData>
  <mergeCells count="12">
    <mergeCell ref="I52:I53"/>
    <mergeCell ref="J52:J53"/>
    <mergeCell ref="I56:I57"/>
    <mergeCell ref="J56:J57"/>
    <mergeCell ref="I60:I61"/>
    <mergeCell ref="J60:J61"/>
    <mergeCell ref="A1:K1"/>
    <mergeCell ref="E2:I2"/>
    <mergeCell ref="A4:K4"/>
    <mergeCell ref="D12:E12"/>
    <mergeCell ref="I48:I49"/>
    <mergeCell ref="J48:J49"/>
  </mergeCells>
  <phoneticPr fontId="1" type="noConversion"/>
  <hyperlinks>
    <hyperlink ref="A65" r:id="rId1"/>
  </hyperlinks>
  <pageMargins left="0.75" right="0.75" top="1" bottom="1" header="0.5" footer="0.5"/>
  <pageSetup paperSize="0" orientation="portrait" horizontalDpi="4294967292" verticalDpi="4294967292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InterVarsity Christian Fellowship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Neal</dc:creator>
  <cp:lastModifiedBy>Seth Neal</cp:lastModifiedBy>
  <dcterms:created xsi:type="dcterms:W3CDTF">2011-10-24T20:28:46Z</dcterms:created>
  <dcterms:modified xsi:type="dcterms:W3CDTF">2011-10-24T20:37:52Z</dcterms:modified>
</cp:coreProperties>
</file>